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an-mariefurbringer/Switchdrive/Institution/PHYS-442 DOE Master/Slides Latex 2025/"/>
    </mc:Choice>
  </mc:AlternateContent>
  <xr:revisionPtr revIDLastSave="0" documentId="8_{ADBA7BBE-EA0C-1444-9506-1103CE998EDB}" xr6:coauthVersionLast="47" xr6:coauthVersionMax="47" xr10:uidLastSave="{00000000-0000-0000-0000-000000000000}"/>
  <bookViews>
    <workbookView xWindow="1840" yWindow="1420" windowWidth="25660" windowHeight="18380" tabRatio="500" activeTab="1" xr2:uid="{00000000-000D-0000-FFFF-FFFF00000000}"/>
  </bookViews>
  <sheets>
    <sheet name="corrosion" sheetId="1" r:id="rId1"/>
    <sheet name="Anov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3" l="1"/>
  <c r="E25" i="3"/>
  <c r="F25" i="3"/>
  <c r="G25" i="3"/>
  <c r="E26" i="3"/>
  <c r="F26" i="3"/>
  <c r="G26" i="3"/>
  <c r="D26" i="3"/>
  <c r="J26" i="3" s="1"/>
  <c r="D25" i="3"/>
  <c r="E24" i="3"/>
  <c r="F24" i="3"/>
  <c r="G24" i="3"/>
  <c r="D24" i="3"/>
  <c r="J24" i="3" s="1"/>
  <c r="E22" i="3"/>
  <c r="F22" i="3"/>
  <c r="G22" i="3"/>
  <c r="D22" i="3"/>
  <c r="J22" i="3" s="1"/>
  <c r="F20" i="3"/>
  <c r="L20" i="3" s="1"/>
  <c r="E20" i="3"/>
  <c r="K20" i="3" s="1"/>
  <c r="J25" i="3" s="1"/>
  <c r="D20" i="3"/>
  <c r="J20" i="3" s="1"/>
  <c r="D18" i="3"/>
  <c r="C30" i="3" s="1"/>
  <c r="O25" i="1"/>
  <c r="W18" i="1"/>
  <c r="P19" i="1"/>
  <c r="C31" i="3" l="1"/>
  <c r="E31" i="3" s="1"/>
  <c r="M24" i="3"/>
  <c r="M25" i="3"/>
  <c r="M22" i="3"/>
  <c r="M26" i="3" s="1"/>
  <c r="L22" i="3"/>
  <c r="L24" i="3" s="1"/>
  <c r="K22" i="3"/>
  <c r="K25" i="3" s="1"/>
  <c r="W19" i="1"/>
  <c r="P20" i="1"/>
  <c r="W20" i="1" s="1"/>
  <c r="D16" i="1"/>
  <c r="E16" i="1"/>
  <c r="J16" i="1" s="1"/>
  <c r="F16" i="1"/>
  <c r="K16" i="1" s="1"/>
  <c r="G16" i="1"/>
  <c r="L16" i="1" s="1"/>
  <c r="D17" i="1"/>
  <c r="I17" i="1" s="1"/>
  <c r="E17" i="1"/>
  <c r="J17" i="1" s="1"/>
  <c r="F17" i="1"/>
  <c r="K17" i="1" s="1"/>
  <c r="G17" i="1"/>
  <c r="L17" i="1" s="1"/>
  <c r="D18" i="1"/>
  <c r="I18" i="1" s="1"/>
  <c r="E18" i="1"/>
  <c r="J18" i="1" s="1"/>
  <c r="F18" i="1"/>
  <c r="K18" i="1" s="1"/>
  <c r="G18" i="1"/>
  <c r="L18" i="1"/>
  <c r="D19" i="1"/>
  <c r="I19" i="1" s="1"/>
  <c r="E19" i="1"/>
  <c r="J19" i="1" s="1"/>
  <c r="F19" i="1"/>
  <c r="K19" i="1" s="1"/>
  <c r="G19" i="1"/>
  <c r="L19" i="1" s="1"/>
  <c r="D20" i="1"/>
  <c r="I20" i="1" s="1"/>
  <c r="E20" i="1"/>
  <c r="J20" i="1" s="1"/>
  <c r="F20" i="1"/>
  <c r="K20" i="1" s="1"/>
  <c r="G20" i="1"/>
  <c r="L20" i="1" s="1"/>
  <c r="D21" i="1"/>
  <c r="I21" i="1"/>
  <c r="E21" i="1"/>
  <c r="J21" i="1" s="1"/>
  <c r="F21" i="1"/>
  <c r="K21" i="1" s="1"/>
  <c r="G21" i="1"/>
  <c r="L21" i="1" s="1"/>
  <c r="K26" i="3" l="1"/>
  <c r="K24" i="3"/>
  <c r="C32" i="3"/>
  <c r="E32" i="3" s="1"/>
  <c r="L25" i="3"/>
  <c r="L26" i="3"/>
  <c r="I16" i="1"/>
  <c r="D26" i="1" s="1"/>
  <c r="I26" i="1" s="1"/>
  <c r="O18" i="1"/>
  <c r="G27" i="1"/>
  <c r="L27" i="1" s="1"/>
  <c r="G29" i="1"/>
  <c r="L29" i="1" s="1"/>
  <c r="F30" i="1"/>
  <c r="K30" i="1" s="1"/>
  <c r="F29" i="1"/>
  <c r="K29" i="1" s="1"/>
  <c r="F27" i="1"/>
  <c r="K27" i="1" s="1"/>
  <c r="F28" i="1"/>
  <c r="K28" i="1" s="1"/>
  <c r="D25" i="1"/>
  <c r="G26" i="1"/>
  <c r="L26" i="1" s="1"/>
  <c r="F25" i="1"/>
  <c r="K25" i="1" s="1"/>
  <c r="E26" i="1"/>
  <c r="J26" i="1" s="1"/>
  <c r="E25" i="1"/>
  <c r="J25" i="1" s="1"/>
  <c r="E29" i="1"/>
  <c r="J29" i="1" s="1"/>
  <c r="E28" i="1"/>
  <c r="J28" i="1" s="1"/>
  <c r="E30" i="1"/>
  <c r="J30" i="1" s="1"/>
  <c r="D30" i="1"/>
  <c r="I30" i="1" s="1"/>
  <c r="D29" i="1"/>
  <c r="I29" i="1" s="1"/>
  <c r="D28" i="1"/>
  <c r="I28" i="1" s="1"/>
  <c r="D27" i="1"/>
  <c r="I27" i="1" s="1"/>
  <c r="E27" i="1"/>
  <c r="J27" i="1" s="1"/>
  <c r="G30" i="1"/>
  <c r="L30" i="1" s="1"/>
  <c r="G28" i="1"/>
  <c r="L28" i="1" s="1"/>
  <c r="F26" i="1" l="1"/>
  <c r="K26" i="1" s="1"/>
  <c r="G25" i="1"/>
  <c r="L25" i="1" s="1"/>
  <c r="G39" i="1" s="1"/>
  <c r="L39" i="1" s="1"/>
  <c r="C33" i="3"/>
  <c r="I25" i="1"/>
  <c r="D37" i="1" s="1"/>
  <c r="I37" i="1" s="1"/>
  <c r="O19" i="1"/>
  <c r="Q19" i="1" s="1"/>
  <c r="Q18" i="1"/>
  <c r="G35" i="1"/>
  <c r="L35" i="1" s="1"/>
  <c r="G37" i="1"/>
  <c r="L37" i="1" s="1"/>
  <c r="G36" i="1"/>
  <c r="L36" i="1" s="1"/>
  <c r="G34" i="1"/>
  <c r="L34" i="1" s="1"/>
  <c r="G38" i="1"/>
  <c r="L38" i="1" s="1"/>
  <c r="E35" i="1"/>
  <c r="J35" i="1" s="1"/>
  <c r="E37" i="1"/>
  <c r="J37" i="1" s="1"/>
  <c r="E39" i="1"/>
  <c r="J39" i="1" s="1"/>
  <c r="E36" i="1"/>
  <c r="J36" i="1" s="1"/>
  <c r="E38" i="1"/>
  <c r="J38" i="1" s="1"/>
  <c r="E34" i="1"/>
  <c r="J34" i="1" s="1"/>
  <c r="D38" i="1"/>
  <c r="I38" i="1" s="1"/>
  <c r="F35" i="1"/>
  <c r="K35" i="1" s="1"/>
  <c r="F37" i="1"/>
  <c r="K37" i="1" s="1"/>
  <c r="F39" i="1"/>
  <c r="K39" i="1" s="1"/>
  <c r="F34" i="1"/>
  <c r="K34" i="1" s="1"/>
  <c r="F36" i="1"/>
  <c r="K36" i="1" s="1"/>
  <c r="F38" i="1"/>
  <c r="K38" i="1" s="1"/>
  <c r="D35" i="1" l="1"/>
  <c r="I35" i="1" s="1"/>
  <c r="C34" i="3"/>
  <c r="E34" i="3" s="1"/>
  <c r="E33" i="3"/>
  <c r="F33" i="3" s="1"/>
  <c r="G33" i="3" s="1"/>
  <c r="D36" i="1"/>
  <c r="I36" i="1" s="1"/>
  <c r="D46" i="1" s="1"/>
  <c r="I46" i="1" s="1"/>
  <c r="D34" i="1"/>
  <c r="D39" i="1"/>
  <c r="I39" i="1" s="1"/>
  <c r="D47" i="1" s="1"/>
  <c r="I47" i="1" s="1"/>
  <c r="F48" i="1"/>
  <c r="K48" i="1" s="1"/>
  <c r="F47" i="1"/>
  <c r="K47" i="1" s="1"/>
  <c r="F45" i="1"/>
  <c r="K45" i="1" s="1"/>
  <c r="F46" i="1"/>
  <c r="K46" i="1" s="1"/>
  <c r="E48" i="1"/>
  <c r="J48" i="1" s="1"/>
  <c r="E47" i="1"/>
  <c r="J47" i="1" s="1"/>
  <c r="G44" i="1"/>
  <c r="L44" i="1" s="1"/>
  <c r="G43" i="1"/>
  <c r="L43" i="1" s="1"/>
  <c r="E46" i="1"/>
  <c r="J46" i="1" s="1"/>
  <c r="E45" i="1"/>
  <c r="J45" i="1" s="1"/>
  <c r="F44" i="1"/>
  <c r="K44" i="1" s="1"/>
  <c r="F43" i="1"/>
  <c r="K43" i="1" s="1"/>
  <c r="G45" i="1"/>
  <c r="L45" i="1" s="1"/>
  <c r="G46" i="1"/>
  <c r="L46" i="1" s="1"/>
  <c r="G48" i="1"/>
  <c r="L48" i="1" s="1"/>
  <c r="G47" i="1"/>
  <c r="L47" i="1" s="1"/>
  <c r="E43" i="1"/>
  <c r="J43" i="1" s="1"/>
  <c r="E44" i="1"/>
  <c r="J44" i="1" s="1"/>
  <c r="D45" i="1" l="1"/>
  <c r="I45" i="1" s="1"/>
  <c r="D48" i="1"/>
  <c r="I48" i="1" s="1"/>
  <c r="F32" i="3"/>
  <c r="G32" i="3" s="1"/>
  <c r="F31" i="3"/>
  <c r="G31" i="3" s="1"/>
  <c r="I34" i="1"/>
  <c r="V18" i="1"/>
  <c r="X18" i="1" s="1"/>
  <c r="F56" i="1"/>
  <c r="E56" i="1"/>
  <c r="J56" i="1" s="1"/>
  <c r="D56" i="1"/>
  <c r="I56" i="1" s="1"/>
  <c r="G56" i="1"/>
  <c r="L56" i="1" s="1"/>
  <c r="E55" i="1"/>
  <c r="J55" i="1" s="1"/>
  <c r="F55" i="1"/>
  <c r="K55" i="1" s="1"/>
  <c r="G55" i="1"/>
  <c r="L55" i="1" s="1"/>
  <c r="D55" i="1"/>
  <c r="I55" i="1" s="1"/>
  <c r="K56" i="1"/>
  <c r="G54" i="1"/>
  <c r="L54" i="1" s="1"/>
  <c r="F54" i="1"/>
  <c r="K54" i="1" s="1"/>
  <c r="D54" i="1"/>
  <c r="I54" i="1" s="1"/>
  <c r="E54" i="1"/>
  <c r="J54" i="1" s="1"/>
  <c r="F57" i="1"/>
  <c r="K57" i="1" s="1"/>
  <c r="G57" i="1"/>
  <c r="L57" i="1" s="1"/>
  <c r="E57" i="1"/>
  <c r="J57" i="1" s="1"/>
  <c r="D57" i="1"/>
  <c r="I57" i="1" s="1"/>
  <c r="D43" i="1" l="1"/>
  <c r="D44" i="1"/>
  <c r="I44" i="1" s="1"/>
  <c r="V19" i="1" l="1"/>
  <c r="X19" i="1" s="1"/>
  <c r="G53" i="1"/>
  <c r="L53" i="1" s="1"/>
  <c r="D53" i="1"/>
  <c r="I53" i="1" s="1"/>
  <c r="E53" i="1"/>
  <c r="J53" i="1" s="1"/>
  <c r="F53" i="1"/>
  <c r="K53" i="1" s="1"/>
  <c r="I43" i="1"/>
  <c r="D52" i="1" l="1"/>
  <c r="I52" i="1" s="1"/>
  <c r="G52" i="1"/>
  <c r="L52" i="1" s="1"/>
  <c r="E52" i="1"/>
  <c r="J52" i="1" s="1"/>
  <c r="F52" i="1"/>
  <c r="K52" i="1" s="1"/>
  <c r="V20" i="1" l="1"/>
  <c r="X20" i="1" s="1"/>
  <c r="O20" i="1"/>
  <c r="Q20" i="1" l="1"/>
  <c r="R19" i="1" s="1"/>
  <c r="S19" i="1" s="1"/>
  <c r="O24" i="1"/>
  <c r="Y18" i="1"/>
  <c r="Z18" i="1" s="1"/>
  <c r="Y19" i="1"/>
  <c r="Z19" i="1" s="1"/>
</calcChain>
</file>

<file path=xl/sharedStrings.xml><?xml version="1.0" encoding="utf-8"?>
<sst xmlns="http://schemas.openxmlformats.org/spreadsheetml/2006/main" count="73" uniqueCount="44">
  <si>
    <t>C1</t>
  </si>
  <si>
    <t>C2</t>
  </si>
  <si>
    <t>C3</t>
  </si>
  <si>
    <t>C4</t>
  </si>
  <si>
    <t>Coating</t>
  </si>
  <si>
    <t>T1</t>
  </si>
  <si>
    <t>T2</t>
  </si>
  <si>
    <t>T3</t>
  </si>
  <si>
    <t>Grand mean</t>
  </si>
  <si>
    <t>Temperature</t>
  </si>
  <si>
    <t>T x C</t>
  </si>
  <si>
    <t>whole plot error=plot effect</t>
  </si>
  <si>
    <t>sub plot error</t>
  </si>
  <si>
    <t>SS</t>
  </si>
  <si>
    <t>I</t>
  </si>
  <si>
    <t>Coatings</t>
  </si>
  <si>
    <t>Source</t>
  </si>
  <si>
    <t>df</t>
  </si>
  <si>
    <t>MS</t>
  </si>
  <si>
    <t>x</t>
  </si>
  <si>
    <t>p</t>
  </si>
  <si>
    <t>Error E_w</t>
  </si>
  <si>
    <t>IxC</t>
  </si>
  <si>
    <t>TxC</t>
  </si>
  <si>
    <t>Error E_s</t>
  </si>
  <si>
    <t>**</t>
  </si>
  <si>
    <t>*</t>
  </si>
  <si>
    <t>Total</t>
  </si>
  <si>
    <t>Temperatures</t>
  </si>
  <si>
    <t>Box p. 335</t>
  </si>
  <si>
    <t xml:space="preserve">Residuals </t>
  </si>
  <si>
    <t>mu</t>
  </si>
  <si>
    <t>T</t>
  </si>
  <si>
    <t>mu_i</t>
  </si>
  <si>
    <t>mu_j</t>
  </si>
  <si>
    <t>mu_ij</t>
  </si>
  <si>
    <t>alpha_i</t>
  </si>
  <si>
    <t>beta_j</t>
  </si>
  <si>
    <t>alphabeta_ij</t>
  </si>
  <si>
    <t>C</t>
  </si>
  <si>
    <t>DF</t>
  </si>
  <si>
    <t>Error</t>
  </si>
  <si>
    <t>Heats - Whole plots</t>
  </si>
  <si>
    <t xml:space="preserve"> Coatings - Subplots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</si>
</sst>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0.0"/>
    <numFmt numFmtId="165" formatCode="0.000"/>
    <numFmt numFmtId="166" formatCode="_ * #,##0_)_ ;_ * \(#,##0\)_ ;_ * &quot;-&quot;??_)_ ;_ @_ "/>
    <numFmt numFmtId="170" formatCode="_ * #,##0_)\ _C_H_F_ ;_ * \(#,##0\)\ _C_H_F_ ;_ * &quot;-&quot;??_)\ _C_H_F_ ;_ @_ 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2" borderId="6" applyNumberFormat="0" applyFont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6" xfId="8" applyFont="1" applyAlignment="1">
      <alignment horizontal="center"/>
    </xf>
    <xf numFmtId="164" fontId="0" fillId="3" borderId="7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9" borderId="3" xfId="0" applyNumberFormat="1" applyFill="1" applyBorder="1"/>
    <xf numFmtId="164" fontId="0" fillId="10" borderId="1" xfId="0" applyNumberFormat="1" applyFill="1" applyBorder="1"/>
    <xf numFmtId="164" fontId="0" fillId="11" borderId="3" xfId="0" applyNumberFormat="1" applyFill="1" applyBorder="1"/>
    <xf numFmtId="164" fontId="0" fillId="12" borderId="3" xfId="0" applyNumberFormat="1" applyFill="1" applyBorder="1"/>
    <xf numFmtId="164" fontId="0" fillId="9" borderId="4" xfId="0" applyNumberFormat="1" applyFill="1" applyBorder="1"/>
    <xf numFmtId="164" fontId="0" fillId="10" borderId="2" xfId="0" applyNumberFormat="1" applyFill="1" applyBorder="1"/>
    <xf numFmtId="164" fontId="0" fillId="11" borderId="4" xfId="0" applyNumberFormat="1" applyFill="1" applyBorder="1"/>
    <xf numFmtId="164" fontId="0" fillId="12" borderId="4" xfId="0" applyNumberFormat="1" applyFill="1" applyBorder="1"/>
    <xf numFmtId="164" fontId="0" fillId="9" borderId="5" xfId="0" applyNumberFormat="1" applyFill="1" applyBorder="1"/>
    <xf numFmtId="164" fontId="0" fillId="10" borderId="0" xfId="0" applyNumberFormat="1" applyFill="1"/>
    <xf numFmtId="164" fontId="0" fillId="11" borderId="5" xfId="0" applyNumberFormat="1" applyFill="1" applyBorder="1"/>
    <xf numFmtId="164" fontId="0" fillId="12" borderId="5" xfId="0" applyNumberFormat="1" applyFill="1" applyBorder="1"/>
    <xf numFmtId="164" fontId="0" fillId="6" borderId="3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8" borderId="3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64" fontId="0" fillId="9" borderId="3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11" borderId="3" xfId="0" applyNumberFormat="1" applyFill="1" applyBorder="1" applyAlignment="1">
      <alignment horizontal="center" vertical="center"/>
    </xf>
    <xf numFmtId="164" fontId="0" fillId="12" borderId="3" xfId="0" applyNumberFormat="1" applyFill="1" applyBorder="1" applyAlignment="1">
      <alignment horizontal="center" vertical="center"/>
    </xf>
    <xf numFmtId="164" fontId="0" fillId="9" borderId="4" xfId="0" applyNumberForma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164" fontId="0" fillId="11" borderId="4" xfId="0" applyNumberFormat="1" applyFill="1" applyBorder="1" applyAlignment="1">
      <alignment horizontal="center" vertical="center"/>
    </xf>
    <xf numFmtId="164" fontId="0" fillId="12" borderId="4" xfId="0" applyNumberForma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164" fontId="0" fillId="12" borderId="5" xfId="0" applyNumberFormat="1" applyFill="1" applyBorder="1" applyAlignment="1">
      <alignment horizontal="center" vertical="center"/>
    </xf>
    <xf numFmtId="164" fontId="0" fillId="13" borderId="16" xfId="0" applyNumberFormat="1" applyFill="1" applyBorder="1" applyAlignment="1">
      <alignment horizontal="center" vertical="center"/>
    </xf>
    <xf numFmtId="164" fontId="0" fillId="16" borderId="3" xfId="0" applyNumberFormat="1" applyFill="1" applyBorder="1" applyAlignment="1">
      <alignment horizontal="center" vertical="center"/>
    </xf>
    <xf numFmtId="164" fontId="0" fillId="17" borderId="3" xfId="0" applyNumberFormat="1" applyFill="1" applyBorder="1" applyAlignment="1">
      <alignment horizontal="center" vertical="center"/>
    </xf>
    <xf numFmtId="164" fontId="0" fillId="20" borderId="15" xfId="0" applyNumberFormat="1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164" fontId="0" fillId="16" borderId="5" xfId="0" applyNumberFormat="1" applyFill="1" applyBorder="1" applyAlignment="1">
      <alignment horizontal="center" vertical="center"/>
    </xf>
    <xf numFmtId="164" fontId="0" fillId="17" borderId="5" xfId="0" applyNumberFormat="1" applyFill="1" applyBorder="1" applyAlignment="1">
      <alignment horizontal="center" vertical="center"/>
    </xf>
    <xf numFmtId="164" fontId="0" fillId="20" borderId="11" xfId="0" applyNumberFormat="1" applyFill="1" applyBorder="1" applyAlignment="1">
      <alignment horizontal="center" vertical="center"/>
    </xf>
    <xf numFmtId="164" fontId="0" fillId="14" borderId="16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18" borderId="3" xfId="0" applyNumberFormat="1" applyFill="1" applyBorder="1" applyAlignment="1">
      <alignment horizontal="center" vertical="center"/>
    </xf>
    <xf numFmtId="164" fontId="0" fillId="21" borderId="15" xfId="0" applyNumberFormat="1" applyFill="1" applyBorder="1" applyAlignment="1">
      <alignment horizontal="center" vertical="center"/>
    </xf>
    <xf numFmtId="164" fontId="0" fillId="14" borderId="9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18" borderId="4" xfId="0" applyNumberFormat="1" applyFill="1" applyBorder="1" applyAlignment="1">
      <alignment horizontal="center" vertical="center"/>
    </xf>
    <xf numFmtId="164" fontId="0" fillId="21" borderId="8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4" fontId="0" fillId="15" borderId="5" xfId="0" applyNumberFormat="1" applyFill="1" applyBorder="1" applyAlignment="1">
      <alignment horizontal="center" vertical="center"/>
    </xf>
    <xf numFmtId="164" fontId="0" fillId="19" borderId="5" xfId="0" applyNumberFormat="1" applyFill="1" applyBorder="1" applyAlignment="1">
      <alignment horizontal="center" vertical="center"/>
    </xf>
    <xf numFmtId="164" fontId="0" fillId="22" borderId="11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164" fontId="0" fillId="15" borderId="4" xfId="0" applyNumberFormat="1" applyFill="1" applyBorder="1" applyAlignment="1">
      <alignment horizontal="center" vertical="center"/>
    </xf>
    <xf numFmtId="164" fontId="0" fillId="19" borderId="4" xfId="0" applyNumberFormat="1" applyFill="1" applyBorder="1" applyAlignment="1">
      <alignment horizontal="center" vertical="center"/>
    </xf>
    <xf numFmtId="164" fontId="0" fillId="22" borderId="8" xfId="0" applyNumberFormat="1" applyFill="1" applyBorder="1" applyAlignment="1">
      <alignment horizontal="center" vertical="center"/>
    </xf>
    <xf numFmtId="164" fontId="0" fillId="23" borderId="14" xfId="0" applyNumberFormat="1" applyFill="1" applyBorder="1"/>
    <xf numFmtId="164" fontId="0" fillId="23" borderId="13" xfId="0" applyNumberFormat="1" applyFill="1" applyBorder="1"/>
    <xf numFmtId="164" fontId="0" fillId="23" borderId="12" xfId="0" applyNumberFormat="1" applyFill="1" applyBorder="1"/>
    <xf numFmtId="164" fontId="0" fillId="24" borderId="10" xfId="0" applyNumberFormat="1" applyFill="1" applyBorder="1"/>
    <xf numFmtId="164" fontId="0" fillId="24" borderId="0" xfId="0" applyNumberFormat="1" applyFill="1"/>
    <xf numFmtId="164" fontId="0" fillId="24" borderId="11" xfId="0" applyNumberFormat="1" applyFill="1" applyBorder="1"/>
    <xf numFmtId="164" fontId="0" fillId="27" borderId="9" xfId="0" applyNumberFormat="1" applyFill="1" applyBorder="1"/>
    <xf numFmtId="164" fontId="0" fillId="27" borderId="2" xfId="0" applyNumberFormat="1" applyFill="1" applyBorder="1"/>
    <xf numFmtId="164" fontId="0" fillId="27" borderId="8" xfId="0" applyNumberFormat="1" applyFill="1" applyBorder="1"/>
    <xf numFmtId="164" fontId="0" fillId="28" borderId="16" xfId="0" applyNumberFormat="1" applyFill="1" applyBorder="1"/>
    <xf numFmtId="164" fontId="0" fillId="28" borderId="1" xfId="0" applyNumberFormat="1" applyFill="1" applyBorder="1"/>
    <xf numFmtId="164" fontId="0" fillId="28" borderId="15" xfId="0" applyNumberFormat="1" applyFill="1" applyBorder="1"/>
    <xf numFmtId="164" fontId="0" fillId="26" borderId="9" xfId="0" applyNumberFormat="1" applyFill="1" applyBorder="1"/>
    <xf numFmtId="164" fontId="0" fillId="26" borderId="2" xfId="0" applyNumberFormat="1" applyFill="1" applyBorder="1"/>
    <xf numFmtId="164" fontId="0" fillId="26" borderId="8" xfId="0" applyNumberFormat="1" applyFill="1" applyBorder="1"/>
    <xf numFmtId="164" fontId="0" fillId="25" borderId="14" xfId="0" applyNumberFormat="1" applyFill="1" applyBorder="1"/>
    <xf numFmtId="164" fontId="0" fillId="25" borderId="13" xfId="0" applyNumberFormat="1" applyFill="1" applyBorder="1"/>
    <xf numFmtId="164" fontId="0" fillId="25" borderId="12" xfId="0" applyNumberFormat="1" applyFill="1" applyBorder="1"/>
    <xf numFmtId="164" fontId="0" fillId="0" borderId="7" xfId="0" applyNumberFormat="1" applyBorder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7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29" borderId="3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0" fontId="0" fillId="29" borderId="4" xfId="0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2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6" xfId="8" applyFont="1" applyAlignment="1">
      <alignment horizontal="center" vertical="center"/>
    </xf>
    <xf numFmtId="170" fontId="0" fillId="0" borderId="0" xfId="0" applyNumberFormat="1" applyAlignment="1">
      <alignment horizontal="center"/>
    </xf>
    <xf numFmtId="0" fontId="4" fillId="0" borderId="13" xfId="0" applyFont="1" applyBorder="1" applyAlignment="1">
      <alignment horizontal="center"/>
    </xf>
    <xf numFmtId="1" fontId="0" fillId="30" borderId="0" xfId="0" applyNumberFormat="1" applyFill="1" applyAlignment="1">
      <alignment horizontal="center"/>
    </xf>
    <xf numFmtId="1" fontId="0" fillId="3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/>
    </xf>
    <xf numFmtId="166" fontId="0" fillId="0" borderId="19" xfId="7" applyNumberFormat="1" applyFont="1" applyBorder="1" applyAlignment="1">
      <alignment horizontal="center"/>
    </xf>
    <xf numFmtId="170" fontId="0" fillId="0" borderId="19" xfId="0" applyNumberFormat="1" applyBorder="1" applyAlignment="1">
      <alignment horizontal="center"/>
    </xf>
    <xf numFmtId="0" fontId="0" fillId="0" borderId="19" xfId="0" applyBorder="1"/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Milliers" xfId="7" builtinId="3"/>
    <cellStyle name="Normal" xfId="0" builtinId="0"/>
    <cellStyle name="Note" xfId="8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57"/>
  <sheetViews>
    <sheetView showGridLines="0" topLeftCell="E1" workbookViewId="0">
      <selection activeCell="N26" sqref="N26"/>
    </sheetView>
  </sheetViews>
  <sheetFormatPr baseColWidth="10" defaultRowHeight="16" x14ac:dyDescent="0.2"/>
  <cols>
    <col min="1" max="1" width="6.1640625" customWidth="1"/>
    <col min="2" max="2" width="12.83203125" customWidth="1"/>
    <col min="3" max="3" width="4.33203125" customWidth="1"/>
    <col min="14" max="15" width="11.83203125" style="1" bestFit="1" customWidth="1"/>
    <col min="16" max="16" width="2.83203125" style="1" bestFit="1" customWidth="1"/>
    <col min="17" max="17" width="7.1640625" style="1" bestFit="1" customWidth="1"/>
    <col min="18" max="18" width="3.6640625" style="1" bestFit="1" customWidth="1"/>
    <col min="19" max="19" width="4.6640625" style="1" bestFit="1" customWidth="1"/>
    <col min="20" max="20" width="4.6640625" customWidth="1"/>
    <col min="21" max="21" width="8.5" style="1" bestFit="1" customWidth="1"/>
    <col min="22" max="22" width="8.1640625" style="1" bestFit="1" customWidth="1"/>
    <col min="23" max="23" width="2.83203125" style="1" bestFit="1" customWidth="1"/>
    <col min="24" max="24" width="5.1640625" style="1" bestFit="1" customWidth="1"/>
    <col min="25" max="25" width="4.6640625" style="1" bestFit="1" customWidth="1"/>
    <col min="26" max="26" width="5.6640625" style="1" bestFit="1" customWidth="1"/>
  </cols>
  <sheetData>
    <row r="2" spans="2:26" x14ac:dyDescent="0.2">
      <c r="B2" s="6" t="s">
        <v>28</v>
      </c>
      <c r="C2" s="6"/>
      <c r="D2" s="112" t="s">
        <v>15</v>
      </c>
      <c r="E2" s="112"/>
      <c r="F2" s="112"/>
      <c r="G2" s="112"/>
    </row>
    <row r="3" spans="2:26" x14ac:dyDescent="0.2">
      <c r="B3" s="6"/>
      <c r="C3" s="6"/>
      <c r="D3" s="5"/>
      <c r="E3" s="5"/>
      <c r="F3" s="5"/>
      <c r="G3" s="5"/>
    </row>
    <row r="4" spans="2:26" x14ac:dyDescent="0.2">
      <c r="D4" s="3" t="s">
        <v>0</v>
      </c>
      <c r="E4" s="3" t="s">
        <v>1</v>
      </c>
      <c r="F4" s="3" t="s">
        <v>2</v>
      </c>
      <c r="G4" s="3" t="s">
        <v>3</v>
      </c>
      <c r="I4" s="1" t="s">
        <v>29</v>
      </c>
    </row>
    <row r="6" spans="2:26" x14ac:dyDescent="0.2">
      <c r="B6" s="113" t="s">
        <v>5</v>
      </c>
      <c r="D6" s="102">
        <v>67</v>
      </c>
      <c r="E6" s="103">
        <v>73</v>
      </c>
      <c r="F6" s="102">
        <v>83</v>
      </c>
      <c r="G6" s="102">
        <v>89</v>
      </c>
    </row>
    <row r="7" spans="2:26" x14ac:dyDescent="0.2">
      <c r="B7" s="113"/>
      <c r="D7" s="104">
        <v>33</v>
      </c>
      <c r="E7" s="105">
        <v>8</v>
      </c>
      <c r="F7" s="104">
        <v>46</v>
      </c>
      <c r="G7" s="104">
        <v>54</v>
      </c>
    </row>
    <row r="8" spans="2:26" x14ac:dyDescent="0.2">
      <c r="B8" s="113" t="s">
        <v>6</v>
      </c>
      <c r="D8" s="106">
        <v>65</v>
      </c>
      <c r="E8" s="107">
        <v>91</v>
      </c>
      <c r="F8" s="106">
        <v>87</v>
      </c>
      <c r="G8" s="106">
        <v>86</v>
      </c>
    </row>
    <row r="9" spans="2:26" x14ac:dyDescent="0.2">
      <c r="B9" s="113"/>
      <c r="D9" s="106">
        <v>140</v>
      </c>
      <c r="E9" s="107">
        <v>142</v>
      </c>
      <c r="F9" s="106">
        <v>121</v>
      </c>
      <c r="G9" s="106">
        <v>150</v>
      </c>
    </row>
    <row r="10" spans="2:26" x14ac:dyDescent="0.2">
      <c r="B10" s="113" t="s">
        <v>7</v>
      </c>
      <c r="D10" s="108">
        <v>155</v>
      </c>
      <c r="E10" s="109">
        <v>127</v>
      </c>
      <c r="F10" s="108">
        <v>147</v>
      </c>
      <c r="G10" s="108">
        <v>212</v>
      </c>
    </row>
    <row r="11" spans="2:26" x14ac:dyDescent="0.2">
      <c r="B11" s="113"/>
      <c r="D11" s="110">
        <v>108</v>
      </c>
      <c r="E11" s="111">
        <v>100</v>
      </c>
      <c r="F11" s="110">
        <v>90</v>
      </c>
      <c r="G11" s="110">
        <v>153</v>
      </c>
    </row>
    <row r="12" spans="2:26" x14ac:dyDescent="0.2">
      <c r="E12" s="2"/>
    </row>
    <row r="14" spans="2:26" x14ac:dyDescent="0.2">
      <c r="D14" s="6" t="s">
        <v>8</v>
      </c>
      <c r="I14" s="6" t="s">
        <v>30</v>
      </c>
      <c r="O14" s="5"/>
      <c r="V14" s="5"/>
    </row>
    <row r="15" spans="2:26" x14ac:dyDescent="0.2">
      <c r="N15" s="112" t="s">
        <v>42</v>
      </c>
      <c r="O15" s="112"/>
      <c r="P15" s="112"/>
      <c r="Q15" s="112"/>
      <c r="R15" s="112"/>
      <c r="S15" s="112"/>
      <c r="U15" s="112" t="s">
        <v>43</v>
      </c>
      <c r="V15" s="112"/>
      <c r="W15" s="112"/>
      <c r="X15" s="112"/>
      <c r="Y15" s="112"/>
      <c r="Z15" s="112"/>
    </row>
    <row r="16" spans="2:26" x14ac:dyDescent="0.2">
      <c r="D16" s="4">
        <f>AVERAGE($D$6:$G$11)</f>
        <v>101.125</v>
      </c>
      <c r="E16" s="4">
        <f t="shared" ref="E16:G21" si="0">AVERAGE($D$6:$G$11)</f>
        <v>101.125</v>
      </c>
      <c r="F16" s="4">
        <f t="shared" si="0"/>
        <v>101.125</v>
      </c>
      <c r="G16" s="4">
        <f t="shared" si="0"/>
        <v>101.125</v>
      </c>
      <c r="I16" s="19">
        <f t="shared" ref="I16:L21" si="1">D6-D16</f>
        <v>-34.125</v>
      </c>
      <c r="J16" s="20">
        <f t="shared" si="1"/>
        <v>-28.125</v>
      </c>
      <c r="K16" s="19">
        <f t="shared" si="1"/>
        <v>-18.125</v>
      </c>
      <c r="L16" s="19">
        <f t="shared" si="1"/>
        <v>-12.125</v>
      </c>
    </row>
    <row r="17" spans="4:27" ht="17" thickBot="1" x14ac:dyDescent="0.25">
      <c r="D17" s="4">
        <f t="shared" ref="D17:D21" si="2">AVERAGE($D$6:$G$11)</f>
        <v>101.125</v>
      </c>
      <c r="E17" s="4">
        <f t="shared" si="0"/>
        <v>101.125</v>
      </c>
      <c r="F17" s="4">
        <f t="shared" si="0"/>
        <v>101.125</v>
      </c>
      <c r="G17" s="4">
        <f t="shared" si="0"/>
        <v>101.125</v>
      </c>
      <c r="I17" s="21">
        <f t="shared" si="1"/>
        <v>-68.125</v>
      </c>
      <c r="J17" s="22">
        <f t="shared" si="1"/>
        <v>-93.125</v>
      </c>
      <c r="K17" s="21">
        <f t="shared" si="1"/>
        <v>-55.125</v>
      </c>
      <c r="L17" s="21">
        <f t="shared" si="1"/>
        <v>-47.125</v>
      </c>
      <c r="N17" s="99" t="s">
        <v>16</v>
      </c>
      <c r="O17" s="99" t="s">
        <v>13</v>
      </c>
      <c r="P17" s="99" t="s">
        <v>17</v>
      </c>
      <c r="Q17" s="99" t="s">
        <v>18</v>
      </c>
      <c r="R17" s="99" t="s">
        <v>19</v>
      </c>
      <c r="S17" s="99" t="s">
        <v>20</v>
      </c>
      <c r="U17" s="99" t="s">
        <v>16</v>
      </c>
      <c r="V17" s="99" t="s">
        <v>13</v>
      </c>
      <c r="W17" s="99" t="s">
        <v>17</v>
      </c>
      <c r="X17" s="99" t="s">
        <v>18</v>
      </c>
      <c r="Y17" s="99" t="s">
        <v>19</v>
      </c>
      <c r="Z17" s="99" t="s">
        <v>20</v>
      </c>
    </row>
    <row r="18" spans="4:27" x14ac:dyDescent="0.2">
      <c r="D18" s="4">
        <f t="shared" si="2"/>
        <v>101.125</v>
      </c>
      <c r="E18" s="4">
        <f t="shared" si="0"/>
        <v>101.125</v>
      </c>
      <c r="F18" s="4">
        <f t="shared" si="0"/>
        <v>101.125</v>
      </c>
      <c r="G18" s="4">
        <f t="shared" si="0"/>
        <v>101.125</v>
      </c>
      <c r="I18" s="23">
        <f t="shared" si="1"/>
        <v>-36.125</v>
      </c>
      <c r="J18" s="24">
        <f t="shared" si="1"/>
        <v>-10.125</v>
      </c>
      <c r="K18" s="23">
        <f t="shared" si="1"/>
        <v>-14.125</v>
      </c>
      <c r="L18" s="23">
        <f t="shared" si="1"/>
        <v>-15.125</v>
      </c>
      <c r="N18" s="1" t="s">
        <v>14</v>
      </c>
      <c r="O18" s="94">
        <f>SUMSQ(D16:G21)</f>
        <v>245430.375</v>
      </c>
      <c r="P18" s="1">
        <v>1</v>
      </c>
      <c r="Q18" s="94">
        <f>O18/P18</f>
        <v>245430.375</v>
      </c>
      <c r="U18" s="1" t="s">
        <v>22</v>
      </c>
      <c r="V18" s="94">
        <f>SUMSQ(D34:G39)</f>
        <v>4289.125</v>
      </c>
      <c r="W18" s="1">
        <f>4-1</f>
        <v>3</v>
      </c>
      <c r="X18" s="94">
        <f>V18/W18</f>
        <v>1429.7083333333333</v>
      </c>
      <c r="Y18" s="96">
        <f>X18/X20</f>
        <v>11.479759116761457</v>
      </c>
      <c r="Z18" s="97">
        <f>FDIST(Y18,W18,W20)</f>
        <v>1.9769199175857645E-3</v>
      </c>
      <c r="AA18" t="s">
        <v>25</v>
      </c>
    </row>
    <row r="19" spans="4:27" x14ac:dyDescent="0.2">
      <c r="D19" s="4">
        <f t="shared" si="2"/>
        <v>101.125</v>
      </c>
      <c r="E19" s="4">
        <f t="shared" si="0"/>
        <v>101.125</v>
      </c>
      <c r="F19" s="4">
        <f t="shared" si="0"/>
        <v>101.125</v>
      </c>
      <c r="G19" s="4">
        <f t="shared" si="0"/>
        <v>101.125</v>
      </c>
      <c r="I19" s="23">
        <f t="shared" si="1"/>
        <v>38.875</v>
      </c>
      <c r="J19" s="24">
        <f t="shared" si="1"/>
        <v>40.875</v>
      </c>
      <c r="K19" s="23">
        <f t="shared" si="1"/>
        <v>19.875</v>
      </c>
      <c r="L19" s="23">
        <f t="shared" si="1"/>
        <v>48.875</v>
      </c>
      <c r="N19" s="1" t="s">
        <v>9</v>
      </c>
      <c r="O19" s="94">
        <f>SUMSQ(D25:G30)</f>
        <v>26519.25</v>
      </c>
      <c r="P19" s="1">
        <f>3-1</f>
        <v>2</v>
      </c>
      <c r="Q19" s="94">
        <f t="shared" ref="Q19:Q20" si="3">O19/P19</f>
        <v>13259.625</v>
      </c>
      <c r="R19" s="96">
        <f>Q19/Q20</f>
        <v>2.7548412787728216</v>
      </c>
      <c r="S19" s="95">
        <f>FDIST(R19,P19,P20)</f>
        <v>0.2093205381781274</v>
      </c>
      <c r="U19" s="1" t="s">
        <v>23</v>
      </c>
      <c r="V19" s="94">
        <f>SUMSQ(D43:G48)</f>
        <v>3269.75</v>
      </c>
      <c r="W19" s="1">
        <f>W18*P19</f>
        <v>6</v>
      </c>
      <c r="X19" s="94">
        <f t="shared" ref="X19:X20" si="4">V19/W19</f>
        <v>544.95833333333337</v>
      </c>
      <c r="Y19" s="96">
        <f>X19/X20</f>
        <v>4.3757109401137502</v>
      </c>
      <c r="Z19" s="97">
        <f t="shared" ref="Z19" si="5">FDIST(Y19,W19,W20)</f>
        <v>2.4066438913297183E-2</v>
      </c>
      <c r="AA19" t="s">
        <v>26</v>
      </c>
    </row>
    <row r="20" spans="4:27" ht="17" thickBot="1" x14ac:dyDescent="0.25">
      <c r="D20" s="4">
        <f t="shared" si="2"/>
        <v>101.125</v>
      </c>
      <c r="E20" s="4">
        <f t="shared" si="0"/>
        <v>101.125</v>
      </c>
      <c r="F20" s="4">
        <f t="shared" si="0"/>
        <v>101.125</v>
      </c>
      <c r="G20" s="4">
        <f t="shared" si="0"/>
        <v>101.125</v>
      </c>
      <c r="I20" s="25">
        <f t="shared" si="1"/>
        <v>53.875</v>
      </c>
      <c r="J20" s="26">
        <f t="shared" si="1"/>
        <v>25.875</v>
      </c>
      <c r="K20" s="25">
        <f t="shared" si="1"/>
        <v>45.875</v>
      </c>
      <c r="L20" s="25">
        <f t="shared" si="1"/>
        <v>110.875</v>
      </c>
      <c r="N20" s="100" t="s">
        <v>21</v>
      </c>
      <c r="O20" s="101">
        <f>SUMSQ(D52:G57)</f>
        <v>14439.625</v>
      </c>
      <c r="P20" s="100">
        <f>6-P18-P19</f>
        <v>3</v>
      </c>
      <c r="Q20" s="101">
        <f t="shared" si="3"/>
        <v>4813.208333333333</v>
      </c>
      <c r="R20" s="100"/>
      <c r="S20" s="100"/>
      <c r="U20" s="100" t="s">
        <v>24</v>
      </c>
      <c r="V20" s="101">
        <f>SUMSQ(I52:L57)</f>
        <v>1120.875</v>
      </c>
      <c r="W20" s="100">
        <f>24-P18-P19-P20-W18-W19</f>
        <v>9</v>
      </c>
      <c r="X20" s="101">
        <f t="shared" si="4"/>
        <v>124.54166666666667</v>
      </c>
      <c r="Y20" s="100"/>
      <c r="Z20" s="100"/>
    </row>
    <row r="21" spans="4:27" ht="17" thickTop="1" x14ac:dyDescent="0.2">
      <c r="D21" s="4">
        <f t="shared" si="2"/>
        <v>101.125</v>
      </c>
      <c r="E21" s="4">
        <f t="shared" si="0"/>
        <v>101.125</v>
      </c>
      <c r="F21" s="4">
        <f t="shared" si="0"/>
        <v>101.125</v>
      </c>
      <c r="G21" s="4">
        <f t="shared" si="0"/>
        <v>101.125</v>
      </c>
      <c r="I21" s="27">
        <f t="shared" si="1"/>
        <v>6.875</v>
      </c>
      <c r="J21" s="28">
        <f t="shared" si="1"/>
        <v>-1.125</v>
      </c>
      <c r="K21" s="27">
        <f t="shared" si="1"/>
        <v>-11.125</v>
      </c>
      <c r="L21" s="27">
        <f t="shared" si="1"/>
        <v>51.875</v>
      </c>
    </row>
    <row r="23" spans="4:27" x14ac:dyDescent="0.2">
      <c r="D23" s="6" t="s">
        <v>9</v>
      </c>
    </row>
    <row r="24" spans="4:27" x14ac:dyDescent="0.2">
      <c r="N24" s="1" t="s">
        <v>27</v>
      </c>
      <c r="O24" s="98">
        <f>O18+O19+O20+V18+V19+V20</f>
        <v>295069</v>
      </c>
    </row>
    <row r="25" spans="4:27" x14ac:dyDescent="0.2">
      <c r="D25" s="29">
        <f t="shared" ref="D25:G26" si="6">AVERAGE($I$16:$L$17)</f>
        <v>-44.5</v>
      </c>
      <c r="E25" s="30">
        <f t="shared" si="6"/>
        <v>-44.5</v>
      </c>
      <c r="F25" s="29">
        <f t="shared" si="6"/>
        <v>-44.5</v>
      </c>
      <c r="G25" s="29">
        <f t="shared" si="6"/>
        <v>-44.5</v>
      </c>
      <c r="I25" s="39">
        <f>I16-D25</f>
        <v>10.375</v>
      </c>
      <c r="J25" s="40">
        <f t="shared" ref="J25:L25" si="7">J16-E25</f>
        <v>16.375</v>
      </c>
      <c r="K25" s="41">
        <f t="shared" si="7"/>
        <v>26.375</v>
      </c>
      <c r="L25" s="42">
        <f t="shared" si="7"/>
        <v>32.375</v>
      </c>
      <c r="N25" s="1" t="s">
        <v>13</v>
      </c>
      <c r="O25" s="98">
        <f>SUMSQ(D6:G11)</f>
        <v>295069</v>
      </c>
    </row>
    <row r="26" spans="4:27" x14ac:dyDescent="0.2">
      <c r="D26" s="31">
        <f t="shared" si="6"/>
        <v>-44.5</v>
      </c>
      <c r="E26" s="32">
        <f t="shared" si="6"/>
        <v>-44.5</v>
      </c>
      <c r="F26" s="31">
        <f t="shared" si="6"/>
        <v>-44.5</v>
      </c>
      <c r="G26" s="31">
        <f t="shared" si="6"/>
        <v>-44.5</v>
      </c>
      <c r="I26" s="43">
        <f t="shared" ref="I26:I30" si="8">I17-D26</f>
        <v>-23.625</v>
      </c>
      <c r="J26" s="44">
        <f t="shared" ref="J26:J30" si="9">J17-E26</f>
        <v>-48.625</v>
      </c>
      <c r="K26" s="45">
        <f t="shared" ref="K26:K30" si="10">K17-F26</f>
        <v>-10.625</v>
      </c>
      <c r="L26" s="46">
        <f t="shared" ref="L26:L30" si="11">L17-G26</f>
        <v>-2.625</v>
      </c>
    </row>
    <row r="27" spans="4:27" x14ac:dyDescent="0.2">
      <c r="D27" s="33">
        <f t="shared" ref="D27:G28" si="12">AVERAGE($I$18:$L$19)</f>
        <v>9.125</v>
      </c>
      <c r="E27" s="34">
        <f t="shared" si="12"/>
        <v>9.125</v>
      </c>
      <c r="F27" s="33">
        <f t="shared" si="12"/>
        <v>9.125</v>
      </c>
      <c r="G27" s="33">
        <f t="shared" si="12"/>
        <v>9.125</v>
      </c>
      <c r="I27" s="47">
        <f t="shared" si="8"/>
        <v>-45.25</v>
      </c>
      <c r="J27" s="48">
        <f t="shared" si="9"/>
        <v>-19.25</v>
      </c>
      <c r="K27" s="49">
        <f t="shared" si="10"/>
        <v>-23.25</v>
      </c>
      <c r="L27" s="50">
        <f t="shared" si="11"/>
        <v>-24.25</v>
      </c>
    </row>
    <row r="28" spans="4:27" x14ac:dyDescent="0.2">
      <c r="D28" s="33">
        <f t="shared" si="12"/>
        <v>9.125</v>
      </c>
      <c r="E28" s="34">
        <f t="shared" si="12"/>
        <v>9.125</v>
      </c>
      <c r="F28" s="33">
        <f t="shared" si="12"/>
        <v>9.125</v>
      </c>
      <c r="G28" s="33">
        <f t="shared" si="12"/>
        <v>9.125</v>
      </c>
      <c r="I28" s="47">
        <f t="shared" si="8"/>
        <v>29.75</v>
      </c>
      <c r="J28" s="48">
        <f t="shared" si="9"/>
        <v>31.75</v>
      </c>
      <c r="K28" s="49">
        <f t="shared" si="10"/>
        <v>10.75</v>
      </c>
      <c r="L28" s="50">
        <f t="shared" si="11"/>
        <v>39.75</v>
      </c>
    </row>
    <row r="29" spans="4:27" x14ac:dyDescent="0.2">
      <c r="D29" s="35">
        <f t="shared" ref="D29:G30" si="13">AVERAGE($I$20:$L$21)</f>
        <v>35.375</v>
      </c>
      <c r="E29" s="36">
        <f t="shared" si="13"/>
        <v>35.375</v>
      </c>
      <c r="F29" s="35">
        <f t="shared" si="13"/>
        <v>35.375</v>
      </c>
      <c r="G29" s="35">
        <f t="shared" si="13"/>
        <v>35.375</v>
      </c>
      <c r="I29" s="39">
        <f t="shared" si="8"/>
        <v>18.5</v>
      </c>
      <c r="J29" s="40">
        <f t="shared" si="9"/>
        <v>-9.5</v>
      </c>
      <c r="K29" s="41">
        <f t="shared" si="10"/>
        <v>10.5</v>
      </c>
      <c r="L29" s="42">
        <f t="shared" si="11"/>
        <v>75.5</v>
      </c>
    </row>
    <row r="30" spans="4:27" x14ac:dyDescent="0.2">
      <c r="D30" s="37">
        <f t="shared" si="13"/>
        <v>35.375</v>
      </c>
      <c r="E30" s="38">
        <f t="shared" si="13"/>
        <v>35.375</v>
      </c>
      <c r="F30" s="37">
        <f t="shared" si="13"/>
        <v>35.375</v>
      </c>
      <c r="G30" s="37">
        <f t="shared" si="13"/>
        <v>35.375</v>
      </c>
      <c r="I30" s="43">
        <f t="shared" si="8"/>
        <v>-28.5</v>
      </c>
      <c r="J30" s="44">
        <f t="shared" si="9"/>
        <v>-36.5</v>
      </c>
      <c r="K30" s="45">
        <f t="shared" si="10"/>
        <v>-46.5</v>
      </c>
      <c r="L30" s="46">
        <f t="shared" si="11"/>
        <v>16.5</v>
      </c>
    </row>
    <row r="32" spans="4:27" x14ac:dyDescent="0.2">
      <c r="D32" t="s">
        <v>4</v>
      </c>
    </row>
    <row r="34" spans="4:12" x14ac:dyDescent="0.2">
      <c r="D34" s="7">
        <f>AVERAGE(I$25:I$30)</f>
        <v>-6.458333333333333</v>
      </c>
      <c r="E34" s="8">
        <f t="shared" ref="E34:G34" si="14">AVERAGE(J$25:J$30)</f>
        <v>-10.958333333333334</v>
      </c>
      <c r="F34" s="9">
        <f t="shared" si="14"/>
        <v>-5.458333333333333</v>
      </c>
      <c r="G34" s="10">
        <f t="shared" si="14"/>
        <v>22.875</v>
      </c>
      <c r="I34" s="51">
        <f>I25-D34</f>
        <v>16.833333333333332</v>
      </c>
      <c r="J34" s="52">
        <f t="shared" ref="J34:L34" si="15">J25-E34</f>
        <v>27.333333333333336</v>
      </c>
      <c r="K34" s="53">
        <f t="shared" si="15"/>
        <v>31.833333333333332</v>
      </c>
      <c r="L34" s="54">
        <f t="shared" si="15"/>
        <v>9.5</v>
      </c>
    </row>
    <row r="35" spans="4:12" x14ac:dyDescent="0.2">
      <c r="D35" s="11">
        <f t="shared" ref="D35:D39" si="16">AVERAGE(I$25:I$30)</f>
        <v>-6.458333333333333</v>
      </c>
      <c r="E35" s="12">
        <f t="shared" ref="E35:E39" si="17">AVERAGE(J$25:J$30)</f>
        <v>-10.958333333333334</v>
      </c>
      <c r="F35" s="13">
        <f t="shared" ref="F35:F39" si="18">AVERAGE(K$25:K$30)</f>
        <v>-5.458333333333333</v>
      </c>
      <c r="G35" s="14">
        <f t="shared" ref="G35:G39" si="19">AVERAGE(L$25:L$30)</f>
        <v>22.875</v>
      </c>
      <c r="I35" s="55">
        <f t="shared" ref="I35:I39" si="20">I26-D35</f>
        <v>-17.166666666666668</v>
      </c>
      <c r="J35" s="56">
        <f t="shared" ref="J35:J39" si="21">J26-E35</f>
        <v>-37.666666666666664</v>
      </c>
      <c r="K35" s="57">
        <f t="shared" ref="K35:K39" si="22">K26-F35</f>
        <v>-5.166666666666667</v>
      </c>
      <c r="L35" s="58">
        <f t="shared" ref="L35:L39" si="23">L26-G35</f>
        <v>-25.5</v>
      </c>
    </row>
    <row r="36" spans="4:12" x14ac:dyDescent="0.2">
      <c r="D36" s="15">
        <f t="shared" si="16"/>
        <v>-6.458333333333333</v>
      </c>
      <c r="E36" s="16">
        <f t="shared" si="17"/>
        <v>-10.958333333333334</v>
      </c>
      <c r="F36" s="17">
        <f t="shared" si="18"/>
        <v>-5.458333333333333</v>
      </c>
      <c r="G36" s="18">
        <f t="shared" si="19"/>
        <v>22.875</v>
      </c>
      <c r="I36" s="59">
        <f t="shared" si="20"/>
        <v>-38.791666666666664</v>
      </c>
      <c r="J36" s="60">
        <f t="shared" si="21"/>
        <v>-8.2916666666666661</v>
      </c>
      <c r="K36" s="61">
        <f t="shared" si="22"/>
        <v>-17.791666666666668</v>
      </c>
      <c r="L36" s="62">
        <f t="shared" si="23"/>
        <v>-47.125</v>
      </c>
    </row>
    <row r="37" spans="4:12" x14ac:dyDescent="0.2">
      <c r="D37" s="15">
        <f t="shared" si="16"/>
        <v>-6.458333333333333</v>
      </c>
      <c r="E37" s="16">
        <f t="shared" si="17"/>
        <v>-10.958333333333334</v>
      </c>
      <c r="F37" s="17">
        <f t="shared" si="18"/>
        <v>-5.458333333333333</v>
      </c>
      <c r="G37" s="18">
        <f t="shared" si="19"/>
        <v>22.875</v>
      </c>
      <c r="I37" s="63">
        <f t="shared" si="20"/>
        <v>36.208333333333336</v>
      </c>
      <c r="J37" s="64">
        <f t="shared" si="21"/>
        <v>42.708333333333336</v>
      </c>
      <c r="K37" s="65">
        <f t="shared" si="22"/>
        <v>16.208333333333332</v>
      </c>
      <c r="L37" s="66">
        <f t="shared" si="23"/>
        <v>16.875</v>
      </c>
    </row>
    <row r="38" spans="4:12" x14ac:dyDescent="0.2">
      <c r="D38" s="7">
        <f t="shared" si="16"/>
        <v>-6.458333333333333</v>
      </c>
      <c r="E38" s="8">
        <f t="shared" si="17"/>
        <v>-10.958333333333334</v>
      </c>
      <c r="F38" s="9">
        <f t="shared" si="18"/>
        <v>-5.458333333333333</v>
      </c>
      <c r="G38" s="10">
        <f t="shared" si="19"/>
        <v>22.875</v>
      </c>
      <c r="I38" s="67">
        <f t="shared" si="20"/>
        <v>24.958333333333332</v>
      </c>
      <c r="J38" s="68">
        <f t="shared" si="21"/>
        <v>1.4583333333333339</v>
      </c>
      <c r="K38" s="69">
        <f t="shared" si="22"/>
        <v>15.958333333333332</v>
      </c>
      <c r="L38" s="70">
        <f t="shared" si="23"/>
        <v>52.625</v>
      </c>
    </row>
    <row r="39" spans="4:12" x14ac:dyDescent="0.2">
      <c r="D39" s="11">
        <f t="shared" si="16"/>
        <v>-6.458333333333333</v>
      </c>
      <c r="E39" s="12">
        <f t="shared" si="17"/>
        <v>-10.958333333333334</v>
      </c>
      <c r="F39" s="13">
        <f t="shared" si="18"/>
        <v>-5.458333333333333</v>
      </c>
      <c r="G39" s="14">
        <f t="shared" si="19"/>
        <v>22.875</v>
      </c>
      <c r="I39" s="71">
        <f t="shared" si="20"/>
        <v>-22.041666666666668</v>
      </c>
      <c r="J39" s="72">
        <f t="shared" si="21"/>
        <v>-25.541666666666664</v>
      </c>
      <c r="K39" s="73">
        <f t="shared" si="22"/>
        <v>-41.041666666666664</v>
      </c>
      <c r="L39" s="74">
        <f t="shared" si="23"/>
        <v>-6.375</v>
      </c>
    </row>
    <row r="41" spans="4:12" x14ac:dyDescent="0.2">
      <c r="D41" t="s">
        <v>10</v>
      </c>
    </row>
    <row r="43" spans="4:12" x14ac:dyDescent="0.2">
      <c r="D43" s="51">
        <f>AVERAGE($I$34:$I$35)</f>
        <v>-0.16666666666666785</v>
      </c>
      <c r="E43" s="52">
        <f>AVERAGE($J$34:$J$35)</f>
        <v>-5.1666666666666643</v>
      </c>
      <c r="F43" s="53">
        <f>AVERAGE($K$34:$K$35)</f>
        <v>13.333333333333332</v>
      </c>
      <c r="G43" s="54">
        <f>AVERAGE($L$34:$L$35)</f>
        <v>-8</v>
      </c>
      <c r="I43" s="75">
        <f>I34-D43</f>
        <v>17</v>
      </c>
      <c r="J43" s="76">
        <f t="shared" ref="J43:J48" si="24">J34-E43</f>
        <v>32.5</v>
      </c>
      <c r="K43" s="76">
        <f t="shared" ref="K43:K48" si="25">K34-F43</f>
        <v>18.5</v>
      </c>
      <c r="L43" s="77">
        <f t="shared" ref="L43:L48" si="26">L34-G43</f>
        <v>17.5</v>
      </c>
    </row>
    <row r="44" spans="4:12" x14ac:dyDescent="0.2">
      <c r="D44" s="55">
        <f>AVERAGE($I$34:$I$35)</f>
        <v>-0.16666666666666785</v>
      </c>
      <c r="E44" s="56">
        <f t="shared" ref="E44" si="27">AVERAGE($J$34:$J$35)</f>
        <v>-5.1666666666666643</v>
      </c>
      <c r="F44" s="57">
        <f t="shared" ref="F44" si="28">AVERAGE($K$34:$K$35)</f>
        <v>13.333333333333332</v>
      </c>
      <c r="G44" s="58">
        <f t="shared" ref="G44" si="29">AVERAGE($L$34:$L$35)</f>
        <v>-8</v>
      </c>
      <c r="I44" s="78">
        <f t="shared" ref="I44:I48" si="30">I35-D44</f>
        <v>-17</v>
      </c>
      <c r="J44" s="79">
        <f t="shared" si="24"/>
        <v>-32.5</v>
      </c>
      <c r="K44" s="79">
        <f t="shared" si="25"/>
        <v>-18.5</v>
      </c>
      <c r="L44" s="80">
        <f t="shared" si="26"/>
        <v>-17.5</v>
      </c>
    </row>
    <row r="45" spans="4:12" x14ac:dyDescent="0.2">
      <c r="D45" s="59">
        <f>AVERAGE($I$36:$I$37)</f>
        <v>-1.2916666666666643</v>
      </c>
      <c r="E45" s="60">
        <f>AVERAGE($J$36:$J$37)</f>
        <v>17.208333333333336</v>
      </c>
      <c r="F45" s="61">
        <f>AVERAGE($K$36:$K$37)</f>
        <v>-0.79166666666666785</v>
      </c>
      <c r="G45" s="62">
        <f>AVERAGE($L$36:$L$37)</f>
        <v>-15.125</v>
      </c>
      <c r="I45" s="84">
        <f t="shared" si="30"/>
        <v>-37.5</v>
      </c>
      <c r="J45" s="85">
        <f t="shared" si="24"/>
        <v>-25.5</v>
      </c>
      <c r="K45" s="85">
        <f t="shared" si="25"/>
        <v>-17</v>
      </c>
      <c r="L45" s="86">
        <f t="shared" si="26"/>
        <v>-32</v>
      </c>
    </row>
    <row r="46" spans="4:12" x14ac:dyDescent="0.2">
      <c r="D46" s="63">
        <f t="shared" ref="D46" si="31">AVERAGE($I$36:$I$37)</f>
        <v>-1.2916666666666643</v>
      </c>
      <c r="E46" s="64">
        <f t="shared" ref="E46" si="32">AVERAGE($J$36:$J$37)</f>
        <v>17.208333333333336</v>
      </c>
      <c r="F46" s="65">
        <f t="shared" ref="F46" si="33">AVERAGE($K$36:$K$37)</f>
        <v>-0.79166666666666785</v>
      </c>
      <c r="G46" s="66">
        <f t="shared" ref="G46" si="34">AVERAGE($L$36:$L$37)</f>
        <v>-15.125</v>
      </c>
      <c r="I46" s="90">
        <f t="shared" si="30"/>
        <v>37.5</v>
      </c>
      <c r="J46" s="91">
        <f t="shared" si="24"/>
        <v>25.5</v>
      </c>
      <c r="K46" s="91">
        <f t="shared" si="25"/>
        <v>17</v>
      </c>
      <c r="L46" s="92">
        <f t="shared" si="26"/>
        <v>32</v>
      </c>
    </row>
    <row r="47" spans="4:12" x14ac:dyDescent="0.2">
      <c r="D47" s="67">
        <f>AVERAGE($I$38:$I$39)</f>
        <v>1.4583333333333321</v>
      </c>
      <c r="E47" s="68">
        <f>AVERAGE($J$38:$J$39)</f>
        <v>-12.041666666666664</v>
      </c>
      <c r="F47" s="69">
        <f>AVERAGE($K$38:$K$39)</f>
        <v>-12.541666666666666</v>
      </c>
      <c r="G47" s="70">
        <f>AVERAGE($L$38:$L$39)</f>
        <v>23.125</v>
      </c>
      <c r="I47" s="87">
        <f t="shared" si="30"/>
        <v>23.5</v>
      </c>
      <c r="J47" s="88">
        <f t="shared" si="24"/>
        <v>13.499999999999998</v>
      </c>
      <c r="K47" s="88">
        <f t="shared" si="25"/>
        <v>28.5</v>
      </c>
      <c r="L47" s="89">
        <f t="shared" si="26"/>
        <v>29.5</v>
      </c>
    </row>
    <row r="48" spans="4:12" x14ac:dyDescent="0.2">
      <c r="D48" s="71">
        <f>AVERAGE($I$38:$I$39)</f>
        <v>1.4583333333333321</v>
      </c>
      <c r="E48" s="72">
        <f>AVERAGE($J$38:$J$39)</f>
        <v>-12.041666666666664</v>
      </c>
      <c r="F48" s="73">
        <f>AVERAGE($K$38:$K$39)</f>
        <v>-12.541666666666666</v>
      </c>
      <c r="G48" s="74">
        <f>AVERAGE($L$38:$L$39)</f>
        <v>23.125</v>
      </c>
      <c r="I48" s="81">
        <f t="shared" si="30"/>
        <v>-23.5</v>
      </c>
      <c r="J48" s="82">
        <f t="shared" si="24"/>
        <v>-13.5</v>
      </c>
      <c r="K48" s="82">
        <f t="shared" si="25"/>
        <v>-28.5</v>
      </c>
      <c r="L48" s="83">
        <f t="shared" si="26"/>
        <v>-29.5</v>
      </c>
    </row>
    <row r="50" spans="4:12" x14ac:dyDescent="0.2">
      <c r="D50" t="s">
        <v>11</v>
      </c>
      <c r="I50" t="s">
        <v>12</v>
      </c>
    </row>
    <row r="52" spans="4:12" x14ac:dyDescent="0.2">
      <c r="D52" s="75">
        <f>AVERAGE($I43:$L43)</f>
        <v>21.375</v>
      </c>
      <c r="E52" s="76">
        <f t="shared" ref="E52:G52" si="35">AVERAGE($I43:$L43)</f>
        <v>21.375</v>
      </c>
      <c r="F52" s="76">
        <f t="shared" si="35"/>
        <v>21.375</v>
      </c>
      <c r="G52" s="77">
        <f t="shared" si="35"/>
        <v>21.375</v>
      </c>
      <c r="I52" s="93">
        <f>I43-D52</f>
        <v>-4.375</v>
      </c>
      <c r="J52" s="93">
        <f t="shared" ref="J52:J57" si="36">J43-E52</f>
        <v>11.125</v>
      </c>
      <c r="K52" s="93">
        <f t="shared" ref="K52:K57" si="37">K43-F52</f>
        <v>-2.875</v>
      </c>
      <c r="L52" s="93">
        <f t="shared" ref="L52:L57" si="38">L43-G52</f>
        <v>-3.875</v>
      </c>
    </row>
    <row r="53" spans="4:12" x14ac:dyDescent="0.2">
      <c r="D53" s="78">
        <f t="shared" ref="D53:G57" si="39">AVERAGE($I44:$L44)</f>
        <v>-21.375</v>
      </c>
      <c r="E53" s="79">
        <f t="shared" si="39"/>
        <v>-21.375</v>
      </c>
      <c r="F53" s="79">
        <f t="shared" si="39"/>
        <v>-21.375</v>
      </c>
      <c r="G53" s="80">
        <f t="shared" si="39"/>
        <v>-21.375</v>
      </c>
      <c r="I53" s="93">
        <f t="shared" ref="I53:I57" si="40">I44-D53</f>
        <v>4.375</v>
      </c>
      <c r="J53" s="93">
        <f t="shared" si="36"/>
        <v>-11.125</v>
      </c>
      <c r="K53" s="93">
        <f t="shared" si="37"/>
        <v>2.875</v>
      </c>
      <c r="L53" s="93">
        <f t="shared" si="38"/>
        <v>3.875</v>
      </c>
    </row>
    <row r="54" spans="4:12" x14ac:dyDescent="0.2">
      <c r="D54" s="84">
        <f t="shared" si="39"/>
        <v>-28</v>
      </c>
      <c r="E54" s="85">
        <f t="shared" si="39"/>
        <v>-28</v>
      </c>
      <c r="F54" s="85">
        <f t="shared" si="39"/>
        <v>-28</v>
      </c>
      <c r="G54" s="86">
        <f t="shared" si="39"/>
        <v>-28</v>
      </c>
      <c r="I54" s="93">
        <f t="shared" si="40"/>
        <v>-9.5</v>
      </c>
      <c r="J54" s="93">
        <f t="shared" si="36"/>
        <v>2.5</v>
      </c>
      <c r="K54" s="93">
        <f t="shared" si="37"/>
        <v>11</v>
      </c>
      <c r="L54" s="93">
        <f t="shared" si="38"/>
        <v>-4</v>
      </c>
    </row>
    <row r="55" spans="4:12" x14ac:dyDescent="0.2">
      <c r="D55" s="90">
        <f t="shared" si="39"/>
        <v>28</v>
      </c>
      <c r="E55" s="91">
        <f t="shared" si="39"/>
        <v>28</v>
      </c>
      <c r="F55" s="91">
        <f t="shared" si="39"/>
        <v>28</v>
      </c>
      <c r="G55" s="92">
        <f t="shared" si="39"/>
        <v>28</v>
      </c>
      <c r="I55" s="93">
        <f t="shared" si="40"/>
        <v>9.5</v>
      </c>
      <c r="J55" s="93">
        <f t="shared" si="36"/>
        <v>-2.5</v>
      </c>
      <c r="K55" s="93">
        <f t="shared" si="37"/>
        <v>-11</v>
      </c>
      <c r="L55" s="93">
        <f t="shared" si="38"/>
        <v>4</v>
      </c>
    </row>
    <row r="56" spans="4:12" x14ac:dyDescent="0.2">
      <c r="D56" s="87">
        <f t="shared" si="39"/>
        <v>23.75</v>
      </c>
      <c r="E56" s="88">
        <f t="shared" si="39"/>
        <v>23.75</v>
      </c>
      <c r="F56" s="88">
        <f t="shared" si="39"/>
        <v>23.75</v>
      </c>
      <c r="G56" s="89">
        <f t="shared" si="39"/>
        <v>23.75</v>
      </c>
      <c r="I56" s="93">
        <f t="shared" si="40"/>
        <v>-0.25</v>
      </c>
      <c r="J56" s="93">
        <f t="shared" si="36"/>
        <v>-10.250000000000002</v>
      </c>
      <c r="K56" s="93">
        <f t="shared" si="37"/>
        <v>4.75</v>
      </c>
      <c r="L56" s="93">
        <f t="shared" si="38"/>
        <v>5.75</v>
      </c>
    </row>
    <row r="57" spans="4:12" x14ac:dyDescent="0.2">
      <c r="D57" s="81">
        <f t="shared" si="39"/>
        <v>-23.75</v>
      </c>
      <c r="E57" s="82">
        <f t="shared" si="39"/>
        <v>-23.75</v>
      </c>
      <c r="F57" s="82">
        <f t="shared" si="39"/>
        <v>-23.75</v>
      </c>
      <c r="G57" s="83">
        <f t="shared" si="39"/>
        <v>-23.75</v>
      </c>
      <c r="I57" s="93">
        <f t="shared" si="40"/>
        <v>0.25</v>
      </c>
      <c r="J57" s="93">
        <f t="shared" si="36"/>
        <v>10.25</v>
      </c>
      <c r="K57" s="93">
        <f t="shared" si="37"/>
        <v>-4.75</v>
      </c>
      <c r="L57" s="93">
        <f t="shared" si="38"/>
        <v>-5.75</v>
      </c>
    </row>
  </sheetData>
  <mergeCells count="6">
    <mergeCell ref="U15:Z15"/>
    <mergeCell ref="D2:G2"/>
    <mergeCell ref="B6:B7"/>
    <mergeCell ref="B8:B9"/>
    <mergeCell ref="B10:B11"/>
    <mergeCell ref="N15:S15"/>
  </mergeCells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AD8C7-382D-6540-B733-30C9B3505B5C}">
  <dimension ref="B4:M35"/>
  <sheetViews>
    <sheetView showGridLines="0" tabSelected="1" topLeftCell="A2" workbookViewId="0">
      <selection activeCell="E39" sqref="E39"/>
    </sheetView>
  </sheetViews>
  <sheetFormatPr baseColWidth="10" defaultRowHeight="16" x14ac:dyDescent="0.2"/>
  <cols>
    <col min="3" max="3" width="11.83203125" bestFit="1" customWidth="1"/>
    <col min="5" max="5" width="14.5" bestFit="1" customWidth="1"/>
  </cols>
  <sheetData>
    <row r="4" spans="2:7" x14ac:dyDescent="0.2">
      <c r="B4" s="6" t="s">
        <v>28</v>
      </c>
      <c r="C4" s="6"/>
      <c r="D4" s="112" t="s">
        <v>15</v>
      </c>
      <c r="E4" s="112"/>
      <c r="F4" s="112"/>
      <c r="G4" s="112"/>
    </row>
    <row r="5" spans="2:7" x14ac:dyDescent="0.2">
      <c r="B5" s="6"/>
      <c r="C5" s="6"/>
      <c r="D5" s="5"/>
      <c r="E5" s="5"/>
      <c r="F5" s="5"/>
      <c r="G5" s="5"/>
    </row>
    <row r="6" spans="2:7" x14ac:dyDescent="0.2">
      <c r="D6" s="3" t="s">
        <v>0</v>
      </c>
      <c r="E6" s="3" t="s">
        <v>1</v>
      </c>
      <c r="F6" s="3" t="s">
        <v>2</v>
      </c>
      <c r="G6" s="3" t="s">
        <v>3</v>
      </c>
    </row>
    <row r="8" spans="2:7" x14ac:dyDescent="0.2">
      <c r="B8" s="113" t="s">
        <v>5</v>
      </c>
      <c r="D8" s="102">
        <v>67</v>
      </c>
      <c r="E8" s="103">
        <v>73</v>
      </c>
      <c r="F8" s="102">
        <v>83</v>
      </c>
      <c r="G8" s="102">
        <v>89</v>
      </c>
    </row>
    <row r="9" spans="2:7" x14ac:dyDescent="0.2">
      <c r="B9" s="113"/>
      <c r="D9" s="104">
        <v>33</v>
      </c>
      <c r="E9" s="105">
        <v>8</v>
      </c>
      <c r="F9" s="104">
        <v>46</v>
      </c>
      <c r="G9" s="104">
        <v>54</v>
      </c>
    </row>
    <row r="10" spans="2:7" x14ac:dyDescent="0.2">
      <c r="B10" s="113" t="s">
        <v>6</v>
      </c>
      <c r="D10" s="106">
        <v>65</v>
      </c>
      <c r="E10" s="107">
        <v>91</v>
      </c>
      <c r="F10" s="106">
        <v>87</v>
      </c>
      <c r="G10" s="106">
        <v>86</v>
      </c>
    </row>
    <row r="11" spans="2:7" x14ac:dyDescent="0.2">
      <c r="B11" s="113"/>
      <c r="D11" s="106">
        <v>140</v>
      </c>
      <c r="E11" s="107">
        <v>142</v>
      </c>
      <c r="F11" s="106">
        <v>121</v>
      </c>
      <c r="G11" s="106">
        <v>150</v>
      </c>
    </row>
    <row r="12" spans="2:7" x14ac:dyDescent="0.2">
      <c r="B12" s="113" t="s">
        <v>7</v>
      </c>
      <c r="D12" s="108">
        <v>155</v>
      </c>
      <c r="E12" s="109">
        <v>127</v>
      </c>
      <c r="F12" s="108">
        <v>147</v>
      </c>
      <c r="G12" s="108">
        <v>212</v>
      </c>
    </row>
    <row r="13" spans="2:7" x14ac:dyDescent="0.2">
      <c r="B13" s="113"/>
      <c r="D13" s="110">
        <v>108</v>
      </c>
      <c r="E13" s="111">
        <v>100</v>
      </c>
      <c r="F13" s="110">
        <v>90</v>
      </c>
      <c r="G13" s="110">
        <v>153</v>
      </c>
    </row>
    <row r="18" spans="2:13" x14ac:dyDescent="0.2">
      <c r="B18" s="5" t="s">
        <v>14</v>
      </c>
      <c r="C18" s="5" t="s">
        <v>31</v>
      </c>
      <c r="D18" s="116">
        <f>AVERAGE(D8:G13)</f>
        <v>101.125</v>
      </c>
      <c r="E18" s="94"/>
      <c r="F18" s="94"/>
      <c r="G18" s="94"/>
    </row>
    <row r="19" spans="2:13" x14ac:dyDescent="0.2">
      <c r="B19" s="1"/>
      <c r="C19" s="5"/>
      <c r="D19" s="94"/>
      <c r="E19" s="94"/>
      <c r="F19" s="94"/>
      <c r="G19" s="94"/>
    </row>
    <row r="20" spans="2:13" x14ac:dyDescent="0.2">
      <c r="B20" s="5" t="s">
        <v>32</v>
      </c>
      <c r="C20" s="5" t="s">
        <v>33</v>
      </c>
      <c r="D20" s="116">
        <f>AVERAGE(D8:G9)</f>
        <v>56.625</v>
      </c>
      <c r="E20" s="116">
        <f>AVERAGE(D10:G11)</f>
        <v>110.25</v>
      </c>
      <c r="F20" s="116">
        <f>AVERAGE(D12:G13)</f>
        <v>136.5</v>
      </c>
      <c r="G20" s="94"/>
      <c r="I20" s="6" t="s">
        <v>36</v>
      </c>
      <c r="J20" s="117">
        <f>D20-$D$18</f>
        <v>-44.5</v>
      </c>
      <c r="K20" s="117">
        <f t="shared" ref="K20:L20" si="0">E20-$D$18</f>
        <v>9.125</v>
      </c>
      <c r="L20" s="117">
        <f t="shared" si="0"/>
        <v>35.375</v>
      </c>
      <c r="M20" s="118"/>
    </row>
    <row r="21" spans="2:13" x14ac:dyDescent="0.2">
      <c r="B21" s="5"/>
      <c r="C21" s="5"/>
      <c r="D21" s="94"/>
      <c r="E21" s="94"/>
      <c r="F21" s="94"/>
      <c r="G21" s="94"/>
      <c r="I21" s="6"/>
      <c r="J21" s="118"/>
      <c r="K21" s="118"/>
      <c r="L21" s="118"/>
      <c r="M21" s="118"/>
    </row>
    <row r="22" spans="2:13" x14ac:dyDescent="0.2">
      <c r="B22" s="5" t="s">
        <v>39</v>
      </c>
      <c r="C22" s="5" t="s">
        <v>34</v>
      </c>
      <c r="D22" s="116">
        <f>AVERAGE(D8:D13)</f>
        <v>94.666666666666671</v>
      </c>
      <c r="E22" s="116">
        <f t="shared" ref="E22:G22" si="1">AVERAGE(E8:E13)</f>
        <v>90.166666666666671</v>
      </c>
      <c r="F22" s="116">
        <f t="shared" si="1"/>
        <v>95.666666666666671</v>
      </c>
      <c r="G22" s="116">
        <f t="shared" si="1"/>
        <v>124</v>
      </c>
      <c r="I22" s="6" t="s">
        <v>37</v>
      </c>
      <c r="J22" s="117">
        <f>D22-$D$18</f>
        <v>-6.4583333333333286</v>
      </c>
      <c r="K22" s="117">
        <f t="shared" ref="K22:M22" si="2">E22-$D$18</f>
        <v>-10.958333333333329</v>
      </c>
      <c r="L22" s="117">
        <f t="shared" si="2"/>
        <v>-5.4583333333333286</v>
      </c>
      <c r="M22" s="117">
        <f t="shared" si="2"/>
        <v>22.875</v>
      </c>
    </row>
    <row r="23" spans="2:13" x14ac:dyDescent="0.2">
      <c r="B23" s="5"/>
      <c r="C23" s="5"/>
      <c r="I23" s="6"/>
      <c r="J23" s="118"/>
      <c r="K23" s="118"/>
      <c r="L23" s="118"/>
      <c r="M23" s="118"/>
    </row>
    <row r="24" spans="2:13" x14ac:dyDescent="0.2">
      <c r="B24" s="5" t="s">
        <v>23</v>
      </c>
      <c r="C24" s="5" t="s">
        <v>35</v>
      </c>
      <c r="D24" s="116">
        <f>AVERAGE(D8:D9)</f>
        <v>50</v>
      </c>
      <c r="E24" s="116">
        <f t="shared" ref="E24:G24" si="3">AVERAGE(E8:E9)</f>
        <v>40.5</v>
      </c>
      <c r="F24" s="116">
        <f t="shared" si="3"/>
        <v>64.5</v>
      </c>
      <c r="G24" s="116">
        <f t="shared" si="3"/>
        <v>71.5</v>
      </c>
      <c r="I24" s="6" t="s">
        <v>38</v>
      </c>
      <c r="J24" s="117">
        <f>D24-$J$20-J$22-$D$18</f>
        <v>-0.1666666666666714</v>
      </c>
      <c r="K24" s="117">
        <f>E24-$J$20-K$22-$D$18</f>
        <v>-5.1666666666666714</v>
      </c>
      <c r="L24" s="117">
        <f>F24-$J$20-L$22-$D$18</f>
        <v>13.333333333333329</v>
      </c>
      <c r="M24" s="117">
        <f>G24-$J$20-M$22-$D$18</f>
        <v>-8</v>
      </c>
    </row>
    <row r="25" spans="2:13" x14ac:dyDescent="0.2">
      <c r="D25" s="116">
        <f>AVERAGE(D10:D11)</f>
        <v>102.5</v>
      </c>
      <c r="E25" s="116">
        <f t="shared" ref="E25:G25" si="4">AVERAGE(E10:E11)</f>
        <v>116.5</v>
      </c>
      <c r="F25" s="116">
        <f t="shared" si="4"/>
        <v>104</v>
      </c>
      <c r="G25" s="116">
        <f t="shared" si="4"/>
        <v>118</v>
      </c>
      <c r="J25" s="117">
        <f>D25-$K$20-J$22-$D$18</f>
        <v>-1.2916666666666714</v>
      </c>
      <c r="K25" s="117">
        <f t="shared" ref="K25:M25" si="5">E25-$K$20-K$22-$D$18</f>
        <v>17.208333333333329</v>
      </c>
      <c r="L25" s="117">
        <f t="shared" si="5"/>
        <v>-0.7916666666666714</v>
      </c>
      <c r="M25" s="117">
        <f t="shared" si="5"/>
        <v>-15.125</v>
      </c>
    </row>
    <row r="26" spans="2:13" x14ac:dyDescent="0.2">
      <c r="D26" s="116">
        <f>AVERAGE(D12:D13)</f>
        <v>131.5</v>
      </c>
      <c r="E26" s="116">
        <f t="shared" ref="E26:G26" si="6">AVERAGE(E12:E13)</f>
        <v>113.5</v>
      </c>
      <c r="F26" s="116">
        <f t="shared" si="6"/>
        <v>118.5</v>
      </c>
      <c r="G26" s="116">
        <f t="shared" si="6"/>
        <v>182.5</v>
      </c>
      <c r="J26" s="117">
        <f>D26-$L$20-J$22-$D$18</f>
        <v>1.4583333333333286</v>
      </c>
      <c r="K26" s="117">
        <f t="shared" ref="K26:M26" si="7">E26-$L$20-K$22-$D$18</f>
        <v>-12.041666666666671</v>
      </c>
      <c r="L26" s="117">
        <f t="shared" si="7"/>
        <v>-12.541666666666671</v>
      </c>
      <c r="M26" s="117">
        <f t="shared" si="7"/>
        <v>23.125</v>
      </c>
    </row>
    <row r="29" spans="2:13" x14ac:dyDescent="0.2">
      <c r="B29" s="115" t="s">
        <v>16</v>
      </c>
      <c r="C29" s="115" t="s">
        <v>13</v>
      </c>
      <c r="D29" s="115" t="s">
        <v>40</v>
      </c>
      <c r="E29" s="115" t="s">
        <v>18</v>
      </c>
      <c r="F29" s="115" t="s">
        <v>19</v>
      </c>
      <c r="G29" s="115" t="s">
        <v>20</v>
      </c>
    </row>
    <row r="30" spans="2:13" x14ac:dyDescent="0.2">
      <c r="B30" s="1" t="s">
        <v>14</v>
      </c>
      <c r="C30" s="98">
        <f>24*D18^2</f>
        <v>245430.375</v>
      </c>
      <c r="D30" s="1">
        <v>1</v>
      </c>
      <c r="E30" s="1"/>
    </row>
    <row r="31" spans="2:13" x14ac:dyDescent="0.2">
      <c r="B31" s="1" t="s">
        <v>32</v>
      </c>
      <c r="C31" s="98">
        <f>8*SUMSQ(J20:L20)</f>
        <v>26519.25</v>
      </c>
      <c r="D31" s="1">
        <v>2</v>
      </c>
      <c r="E31" s="114">
        <f>C31/D31</f>
        <v>13259.625</v>
      </c>
      <c r="F31" s="96">
        <f>E31/$E$34</f>
        <v>10.225603290382701</v>
      </c>
      <c r="G31" s="95">
        <f>FDIST(F31,D31,$D$34)</f>
        <v>2.5568331101855231E-3</v>
      </c>
    </row>
    <row r="32" spans="2:13" x14ac:dyDescent="0.2">
      <c r="B32" s="1" t="s">
        <v>39</v>
      </c>
      <c r="C32" s="98">
        <f>6*SUMSQ(J22:M22)</f>
        <v>4289.1249999999991</v>
      </c>
      <c r="D32" s="1">
        <v>3</v>
      </c>
      <c r="E32" s="114">
        <f t="shared" ref="E32:E34" si="8">C32/D32</f>
        <v>1429.708333333333</v>
      </c>
      <c r="F32" s="96">
        <f t="shared" ref="F32:F33" si="9">E32/$E$34</f>
        <v>1.1025673982198514</v>
      </c>
      <c r="G32" s="95">
        <f t="shared" ref="G32:G33" si="10">FDIST(F32,D32,$D$34)</f>
        <v>0.38601581015434355</v>
      </c>
    </row>
    <row r="33" spans="2:7" x14ac:dyDescent="0.2">
      <c r="B33" s="1" t="s">
        <v>23</v>
      </c>
      <c r="C33" s="98">
        <f>2*SUMSQ(J24:M26)</f>
        <v>3269.75</v>
      </c>
      <c r="D33" s="1">
        <v>6</v>
      </c>
      <c r="E33" s="114">
        <f t="shared" si="8"/>
        <v>544.95833333333337</v>
      </c>
      <c r="F33" s="96">
        <f t="shared" si="9"/>
        <v>0.4202628450242602</v>
      </c>
      <c r="G33" s="95">
        <f t="shared" si="10"/>
        <v>0.85179939134059568</v>
      </c>
    </row>
    <row r="34" spans="2:7" ht="17" thickBot="1" x14ac:dyDescent="0.25">
      <c r="B34" s="119" t="s">
        <v>41</v>
      </c>
      <c r="C34" s="120">
        <f>C35-SUM(C30:C33)</f>
        <v>15560.5</v>
      </c>
      <c r="D34" s="119">
        <v>12</v>
      </c>
      <c r="E34" s="121">
        <f t="shared" si="8"/>
        <v>1296.7083333333333</v>
      </c>
      <c r="F34" s="122"/>
      <c r="G34" s="122"/>
    </row>
    <row r="35" spans="2:7" ht="17" thickTop="1" x14ac:dyDescent="0.2">
      <c r="B35" s="1" t="s">
        <v>27</v>
      </c>
      <c r="C35" s="98">
        <f>SUMSQ(D8:G13)</f>
        <v>295069</v>
      </c>
      <c r="D35" s="1">
        <v>24</v>
      </c>
      <c r="E35" s="1"/>
    </row>
  </sheetData>
  <mergeCells count="4">
    <mergeCell ref="D4:G4"/>
    <mergeCell ref="B8:B9"/>
    <mergeCell ref="B10:B11"/>
    <mergeCell ref="B12:B13"/>
  </mergeCells>
  <pageMargins left="0.7" right="0.7" top="0.75" bottom="0.75" header="0.3" footer="0.3"/>
  <ignoredErrors>
    <ignoredError sqref="D24 E24:G26 D25:D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corrosion</vt:lpstr>
      <vt:lpstr>Anova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JMF</dc:creator>
  <cp:lastModifiedBy>jean-marie fürbringer</cp:lastModifiedBy>
  <dcterms:created xsi:type="dcterms:W3CDTF">2011-06-07T13:09:04Z</dcterms:created>
  <dcterms:modified xsi:type="dcterms:W3CDTF">2025-12-10T07:16:19Z</dcterms:modified>
</cp:coreProperties>
</file>